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worlddesignconsortium.com\html\"/>
    </mc:Choice>
  </mc:AlternateContent>
  <xr:revisionPtr revIDLastSave="0" documentId="13_ncr:1_{3203BF59-0D3F-414B-8C40-3783BC7FBCA7}" xr6:coauthVersionLast="43" xr6:coauthVersionMax="43" xr10:uidLastSave="{00000000-0000-0000-0000-000000000000}"/>
  <bookViews>
    <workbookView xWindow="38290" yWindow="-110" windowWidth="38620" windowHeight="21220" xr2:uid="{00000000-000D-0000-FFFF-FFFF00000000}"/>
  </bookViews>
  <sheets>
    <sheet name="WDC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25" i="1" l="1"/>
  <c r="K24" i="1"/>
  <c r="J6" i="1" l="1"/>
  <c r="K6" i="1" s="1"/>
  <c r="J7" i="1"/>
  <c r="K7" i="1" s="1"/>
  <c r="J8" i="1"/>
  <c r="K8" i="1" s="1"/>
  <c r="L8" i="1" s="1"/>
  <c r="J9" i="1"/>
  <c r="K9" i="1" s="1"/>
  <c r="J5" i="1"/>
  <c r="K5" i="1" s="1"/>
  <c r="L5" i="1" s="1"/>
  <c r="L9" i="1" l="1"/>
  <c r="L7" i="1"/>
  <c r="L6" i="1"/>
  <c r="D9" i="1"/>
  <c r="E9" i="1" s="1"/>
  <c r="F9" i="1" s="1"/>
  <c r="D8" i="1"/>
  <c r="E8" i="1" s="1"/>
  <c r="F8" i="1" s="1"/>
  <c r="D7" i="1"/>
  <c r="E7" i="1" s="1"/>
  <c r="F7" i="1" s="1"/>
  <c r="B6" i="1"/>
  <c r="D6" i="1" s="1"/>
  <c r="E6" i="1" s="1"/>
  <c r="F6" i="1" s="1"/>
  <c r="B5" i="1"/>
  <c r="D5" i="1" s="1"/>
  <c r="E5" i="1" s="1"/>
  <c r="F5" i="1" l="1"/>
  <c r="J20" i="1" s="1"/>
  <c r="K20" i="1"/>
  <c r="N5" i="1"/>
  <c r="O5" i="1"/>
  <c r="M5" i="1"/>
  <c r="O6" i="1"/>
  <c r="N6" i="1"/>
  <c r="M6" i="1"/>
  <c r="M8" i="1"/>
  <c r="O8" i="1"/>
  <c r="N8" i="1"/>
  <c r="O7" i="1"/>
  <c r="M7" i="1"/>
  <c r="N7" i="1"/>
  <c r="M9" i="1"/>
  <c r="N9" i="1"/>
  <c r="O9" i="1"/>
  <c r="N33" i="1" l="1"/>
  <c r="N32" i="1"/>
  <c r="N31" i="1"/>
  <c r="N29" i="1"/>
  <c r="L33" i="1"/>
  <c r="L32" i="1"/>
  <c r="L31" i="1"/>
  <c r="L29" i="1"/>
  <c r="L30" i="1"/>
  <c r="K23" i="1"/>
  <c r="J17" i="1"/>
  <c r="K17" i="1" s="1"/>
  <c r="P6" i="1"/>
  <c r="P7" i="1"/>
  <c r="P5" i="1"/>
  <c r="P8" i="1"/>
  <c r="P9" i="1"/>
</calcChain>
</file>

<file path=xl/sharedStrings.xml><?xml version="1.0" encoding="utf-8"?>
<sst xmlns="http://schemas.openxmlformats.org/spreadsheetml/2006/main" count="61" uniqueCount="57">
  <si>
    <t>Mediation Fee %</t>
  </si>
  <si>
    <t>Fixed Fee</t>
  </si>
  <si>
    <t>Mediation Fee</t>
  </si>
  <si>
    <t>Total Cost</t>
  </si>
  <si>
    <t>Total Fees</t>
  </si>
  <si>
    <t>WDC Design Tender Posting Fee + Mediation Fee Calculator</t>
  </si>
  <si>
    <t>Package</t>
  </si>
  <si>
    <t>Premium</t>
  </si>
  <si>
    <t>Standard</t>
  </si>
  <si>
    <t>Basic</t>
  </si>
  <si>
    <t>Micro</t>
  </si>
  <si>
    <t>Macro</t>
  </si>
  <si>
    <t>Cancellation Insurance Deposit</t>
  </si>
  <si>
    <t>First Payment</t>
  </si>
  <si>
    <t>Second Payment</t>
  </si>
  <si>
    <t>Third Payment</t>
  </si>
  <si>
    <t>Last Payment</t>
  </si>
  <si>
    <t>Total Payment</t>
  </si>
  <si>
    <r>
      <rPr>
        <b/>
        <sz val="11"/>
        <color theme="9" tint="-0.249977111117893"/>
        <rFont val="Calibri"/>
        <family val="2"/>
        <scheme val="minor"/>
      </rPr>
      <t>First Payment</t>
    </r>
    <r>
      <rPr>
        <sz val="11"/>
        <color theme="1"/>
        <rFont val="Calibri"/>
        <family val="2"/>
        <scheme val="minor"/>
      </rPr>
      <t xml:space="preserve"> : Paid before WDC Tender Starts. Includes WDC Design Tender Posting Fee + Cancellation Insurance Deposit but not Mediation Fees.</t>
    </r>
  </si>
  <si>
    <r>
      <rPr>
        <b/>
        <sz val="11"/>
        <color theme="5" tint="-0.499984740745262"/>
        <rFont val="Calibri"/>
        <family val="2"/>
        <scheme val="minor"/>
      </rPr>
      <t xml:space="preserve">Third Payment </t>
    </r>
    <r>
      <rPr>
        <sz val="11"/>
        <color theme="1"/>
        <rFont val="Calibri"/>
        <family val="2"/>
        <scheme val="minor"/>
      </rPr>
      <t>: Paid after designer sent you final concepts but not detailed technical drawings or blueprints.</t>
    </r>
  </si>
  <si>
    <r>
      <rPr>
        <b/>
        <sz val="11"/>
        <color rgb="FF7030A0"/>
        <rFont val="Calibri"/>
        <family val="2"/>
        <scheme val="minor"/>
      </rPr>
      <t>Last Payment</t>
    </r>
    <r>
      <rPr>
        <sz val="11"/>
        <color theme="1"/>
        <rFont val="Calibri"/>
        <family val="2"/>
        <scheme val="minor"/>
      </rPr>
      <t xml:space="preserve"> : Paid before production, and/or designer signs design rights release agreement or royalty based agreement, depending on initial contract.</t>
    </r>
  </si>
  <si>
    <r>
      <rPr>
        <b/>
        <sz val="11"/>
        <color theme="8" tint="-0.249977111117893"/>
        <rFont val="Calibri"/>
        <family val="2"/>
        <scheme val="minor"/>
      </rPr>
      <t>Second Payment</t>
    </r>
    <r>
      <rPr>
        <sz val="11"/>
        <color theme="1"/>
        <rFont val="Calibri"/>
        <family val="2"/>
        <scheme val="minor"/>
      </rPr>
      <t xml:space="preserve"> : Paid before viewing design proposals and choosing a designer, and before signing preliminary agreement and non-disclosure agreement.</t>
    </r>
  </si>
  <si>
    <t>What will be the Total Cost?</t>
  </si>
  <si>
    <t>Where will the Money Go?</t>
  </si>
  <si>
    <t>WDC Secretariat</t>
  </si>
  <si>
    <r>
      <rPr>
        <sz val="14"/>
        <color theme="1"/>
        <rFont val="Calibri"/>
        <family val="2"/>
        <scheme val="minor"/>
      </rPr>
      <t>Your Design Budget :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1"/>
        <color theme="1"/>
        <rFont val="Calibri"/>
        <family val="2"/>
        <scheme val="minor"/>
      </rPr>
      <t>in Euros</t>
    </r>
  </si>
  <si>
    <t>Which Package are we obliged to choose?</t>
  </si>
  <si>
    <t>Supermediation, Posting the Tender and Communicating to Designers.</t>
  </si>
  <si>
    <t>Mediation, Mediating Communication between WDC, Client and Designers.</t>
  </si>
  <si>
    <t>Undertaking, Provision of Design Services, Design Consultancy or Design Technicals.</t>
  </si>
  <si>
    <t>Why?</t>
  </si>
  <si>
    <t>Project Initiation / Brief / Consultancy</t>
  </si>
  <si>
    <t>Project Posting</t>
  </si>
  <si>
    <t>Bid Collection / Proposal Submission</t>
  </si>
  <si>
    <t>Selecting a Winner / Requesting Project Technical Advancement</t>
  </si>
  <si>
    <t>Review Proposal Book</t>
  </si>
  <si>
    <t>Project Undertaking / Intellectual Property Transfer / Project Files Transfer</t>
  </si>
  <si>
    <t>Sign Agreements, Start Technical Development</t>
  </si>
  <si>
    <t>Mediation</t>
  </si>
  <si>
    <t>Project Overseeing</t>
  </si>
  <si>
    <t>WDC Designer</t>
  </si>
  <si>
    <t>WDC Client</t>
  </si>
  <si>
    <t>WDC Agent</t>
  </si>
  <si>
    <t>Deadlines, Milestones, Tasks and Timeframes</t>
  </si>
  <si>
    <t>Milestone</t>
  </si>
  <si>
    <t>Timeframe</t>
  </si>
  <si>
    <t>Prepare WDC Contracts</t>
  </si>
  <si>
    <t>Post WDC Tender</t>
  </si>
  <si>
    <t>Calculate Fees, Collect Brief, Sign WDC Contract</t>
  </si>
  <si>
    <t>Submit Brief to WDC Secreteriat for Posting</t>
  </si>
  <si>
    <t>Read Brief, Submit Concept Design</t>
  </si>
  <si>
    <t>Score and Manage Bid Submissions</t>
  </si>
  <si>
    <t>Prepare WDC Proposal Book</t>
  </si>
  <si>
    <r>
      <rPr>
        <b/>
        <sz val="11"/>
        <color theme="1"/>
        <rFont val="Calibri"/>
        <family val="2"/>
        <scheme val="minor"/>
      </rPr>
      <t>WDC Agents</t>
    </r>
    <r>
      <rPr>
        <sz val="11"/>
        <color theme="1"/>
        <rFont val="Calibri"/>
        <family val="2"/>
        <scheme val="minor"/>
      </rPr>
      <t>: Find Clients, Talk with Clients, Provide Consultancy to Client, Collect Design Brief, Mediate Communication between Client and WDC Secretariat, Mediate Work between selected Designer and Client.</t>
    </r>
  </si>
  <si>
    <t>Roles</t>
  </si>
  <si>
    <r>
      <rPr>
        <b/>
        <sz val="11"/>
        <color theme="1"/>
        <rFont val="Calibri"/>
        <family val="2"/>
        <scheme val="minor"/>
      </rPr>
      <t>WDC Designer</t>
    </r>
    <r>
      <rPr>
        <sz val="11"/>
        <color theme="1"/>
        <rFont val="Calibri"/>
        <family val="2"/>
        <scheme val="minor"/>
      </rPr>
      <t>: Read and Understand Design Brief, Make Design Proposal, If Selected Then: Detail or Develop Project Further, Deliver Intellectual Property, Technical Drawings or Details to Client, Communicate with Client via WDC Agent to Tweak and Finalize Design</t>
    </r>
  </si>
  <si>
    <r>
      <rPr>
        <b/>
        <sz val="11"/>
        <color theme="1"/>
        <rFont val="Calibri"/>
        <family val="2"/>
        <scheme val="minor"/>
      </rPr>
      <t>WDC Secretariat</t>
    </r>
    <r>
      <rPr>
        <sz val="11"/>
        <color theme="1"/>
        <rFont val="Calibri"/>
        <family val="2"/>
        <scheme val="minor"/>
      </rPr>
      <t>: Provide WDC Platform Access, Prepare WDC Contracts, Post WDC Project, Accept and Collect Design Bids, Review Design Bids and Score Design Submissions, Prepare WDC Proposal Book, Manage Payments.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</si>
</sst>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EUR]\ #,##0.00"/>
    <numFmt numFmtId="165" formatCode="[$€-2]\ #,##0.00"/>
  </numFmts>
  <fonts count="11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EBFEE8"/>
        <bgColor indexed="64"/>
      </patternFill>
    </fill>
    <fill>
      <patternFill patternType="solid">
        <fgColor rgb="FFE7F4FF"/>
        <bgColor indexed="64"/>
      </patternFill>
    </fill>
    <fill>
      <patternFill patternType="solid">
        <fgColor rgb="FFFFF4EF"/>
        <bgColor indexed="64"/>
      </patternFill>
    </fill>
    <fill>
      <patternFill patternType="solid">
        <fgColor rgb="FFFAF3FF"/>
        <bgColor indexed="64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dotted">
        <color auto="1"/>
      </right>
      <top style="medium">
        <color indexed="64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medium">
        <color indexed="64"/>
      </top>
      <bottom style="dotted">
        <color auto="1"/>
      </bottom>
      <diagonal/>
    </border>
    <border>
      <left style="dotted">
        <color auto="1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/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7" xfId="0" applyFont="1" applyBorder="1" applyAlignment="1"/>
    <xf numFmtId="165" fontId="0" fillId="0" borderId="17" xfId="0" applyNumberFormat="1" applyBorder="1"/>
    <xf numFmtId="0" fontId="2" fillId="0" borderId="17" xfId="0" applyFont="1" applyBorder="1" applyAlignment="1">
      <alignment horizontal="right"/>
    </xf>
    <xf numFmtId="0" fontId="5" fillId="3" borderId="14" xfId="0" applyFont="1" applyFill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7" fillId="0" borderId="17" xfId="0" applyFont="1" applyBorder="1" applyAlignment="1">
      <alignment horizontal="right"/>
    </xf>
    <xf numFmtId="0" fontId="8" fillId="0" borderId="17" xfId="0" applyFont="1" applyBorder="1" applyAlignment="1">
      <alignment horizontal="right"/>
    </xf>
    <xf numFmtId="0" fontId="9" fillId="0" borderId="17" xfId="0" applyFont="1" applyBorder="1" applyAlignment="1">
      <alignment horizontal="right"/>
    </xf>
    <xf numFmtId="165" fontId="0" fillId="4" borderId="17" xfId="0" applyNumberFormat="1" applyFill="1" applyBorder="1"/>
    <xf numFmtId="165" fontId="0" fillId="5" borderId="17" xfId="0" applyNumberFormat="1" applyFill="1" applyBorder="1"/>
    <xf numFmtId="165" fontId="0" fillId="6" borderId="17" xfId="0" applyNumberFormat="1" applyFill="1" applyBorder="1"/>
    <xf numFmtId="165" fontId="0" fillId="7" borderId="17" xfId="0" applyNumberFormat="1" applyFill="1" applyBorder="1"/>
    <xf numFmtId="0" fontId="2" fillId="0" borderId="18" xfId="0" applyFont="1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165" fontId="0" fillId="0" borderId="18" xfId="0" applyNumberFormat="1" applyBorder="1" applyAlignment="1">
      <alignment horizontal="center" vertical="center" wrapText="1"/>
    </xf>
    <xf numFmtId="0" fontId="2" fillId="0" borderId="22" xfId="0" applyFont="1" applyFill="1" applyBorder="1"/>
    <xf numFmtId="0" fontId="1" fillId="0" borderId="23" xfId="0" applyFont="1" applyFill="1" applyBorder="1"/>
    <xf numFmtId="0" fontId="0" fillId="0" borderId="23" xfId="0" applyFill="1" applyBorder="1"/>
    <xf numFmtId="0" fontId="0" fillId="0" borderId="24" xfId="0" applyFill="1" applyBorder="1"/>
    <xf numFmtId="165" fontId="2" fillId="0" borderId="0" xfId="0" applyNumberFormat="1" applyFont="1" applyBorder="1"/>
    <xf numFmtId="0" fontId="0" fillId="0" borderId="0" xfId="0" applyBorder="1"/>
    <xf numFmtId="0" fontId="1" fillId="0" borderId="0" xfId="0" applyFont="1" applyBorder="1"/>
    <xf numFmtId="165" fontId="0" fillId="0" borderId="0" xfId="0" applyNumberFormat="1" applyBorder="1"/>
    <xf numFmtId="0" fontId="2" fillId="8" borderId="19" xfId="0" applyFont="1" applyFill="1" applyBorder="1"/>
    <xf numFmtId="0" fontId="0" fillId="8" borderId="20" xfId="0" applyFill="1" applyBorder="1"/>
    <xf numFmtId="0" fontId="0" fillId="8" borderId="21" xfId="0" applyFill="1" applyBorder="1"/>
    <xf numFmtId="0" fontId="2" fillId="0" borderId="32" xfId="0" applyFont="1" applyBorder="1" applyAlignment="1">
      <alignment horizontal="center"/>
    </xf>
    <xf numFmtId="0" fontId="0" fillId="0" borderId="32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6" xfId="0" applyBorder="1"/>
    <xf numFmtId="0" fontId="0" fillId="0" borderId="37" xfId="0" applyBorder="1"/>
    <xf numFmtId="0" fontId="0" fillId="0" borderId="22" xfId="0" applyBorder="1"/>
    <xf numFmtId="164" fontId="2" fillId="0" borderId="23" xfId="0" applyNumberFormat="1" applyFont="1" applyBorder="1"/>
    <xf numFmtId="0" fontId="0" fillId="0" borderId="23" xfId="0" applyBorder="1"/>
    <xf numFmtId="0" fontId="1" fillId="0" borderId="23" xfId="0" applyFont="1" applyBorder="1"/>
    <xf numFmtId="0" fontId="0" fillId="0" borderId="24" xfId="0" applyBorder="1"/>
    <xf numFmtId="0" fontId="2" fillId="8" borderId="19" xfId="0" applyFont="1" applyFill="1" applyBorder="1" applyAlignment="1">
      <alignment horizontal="left"/>
    </xf>
    <xf numFmtId="165" fontId="2" fillId="0" borderId="22" xfId="0" applyNumberFormat="1" applyFont="1" applyBorder="1" applyAlignment="1">
      <alignment horizontal="left"/>
    </xf>
    <xf numFmtId="165" fontId="0" fillId="0" borderId="23" xfId="0" applyNumberFormat="1" applyBorder="1"/>
    <xf numFmtId="0" fontId="10" fillId="8" borderId="19" xfId="0" applyFont="1" applyFill="1" applyBorder="1"/>
    <xf numFmtId="0" fontId="0" fillId="0" borderId="26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0" fillId="0" borderId="17" xfId="0" applyBorder="1" applyAlignment="1">
      <alignment horizontal="left"/>
    </xf>
    <xf numFmtId="164" fontId="3" fillId="2" borderId="11" xfId="0" applyNumberFormat="1" applyFont="1" applyFill="1" applyBorder="1" applyAlignment="1">
      <alignment horizontal="center" vertical="center"/>
    </xf>
    <xf numFmtId="164" fontId="3" fillId="2" borderId="12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</cellXfs>
  <cellStyles count="1">
    <cellStyle name="Normal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AF3FF"/>
      <color rgb="FFFFF4EF"/>
      <color rgb="FFE7F4FF"/>
      <color rgb="FFEBF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0</xdr:rowOff>
    </xdr:from>
    <xdr:to>
      <xdr:col>7</xdr:col>
      <xdr:colOff>209550</xdr:colOff>
      <xdr:row>30</xdr:row>
      <xdr:rowOff>498475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2676525"/>
          <a:ext cx="5715000" cy="571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8"/>
  <sheetViews>
    <sheetView tabSelected="1" workbookViewId="0">
      <selection activeCell="D2" sqref="D2:F2"/>
    </sheetView>
  </sheetViews>
  <sheetFormatPr defaultRowHeight="14.5" x14ac:dyDescent="0.35"/>
  <cols>
    <col min="1" max="1" width="3.453125" customWidth="1"/>
    <col min="2" max="2" width="17.7265625" style="1" customWidth="1"/>
    <col min="3" max="3" width="17.1796875" style="1" customWidth="1"/>
    <col min="4" max="5" width="15.1796875" style="1" customWidth="1"/>
    <col min="6" max="6" width="15.26953125" style="1" customWidth="1"/>
    <col min="7" max="7" width="2.1796875" customWidth="1"/>
    <col min="8" max="8" width="11" customWidth="1"/>
    <col min="9" max="9" width="2.54296875" customWidth="1"/>
    <col min="10" max="10" width="19.54296875" customWidth="1"/>
    <col min="11" max="11" width="30.453125" customWidth="1"/>
    <col min="12" max="12" width="15.453125" customWidth="1"/>
    <col min="13" max="13" width="17.7265625" customWidth="1"/>
    <col min="14" max="14" width="18.7265625" customWidth="1"/>
    <col min="15" max="15" width="19.7265625" customWidth="1"/>
    <col min="16" max="16" width="18.26953125" customWidth="1"/>
  </cols>
  <sheetData>
    <row r="1" spans="2:16" ht="15" thickBot="1" x14ac:dyDescent="0.4"/>
    <row r="2" spans="2:16" ht="73" customHeight="1" thickBot="1" x14ac:dyDescent="0.4">
      <c r="B2" s="74" t="s">
        <v>25</v>
      </c>
      <c r="C2" s="75"/>
      <c r="D2" s="72">
        <v>40000</v>
      </c>
      <c r="E2" s="72"/>
      <c r="F2" s="73"/>
    </row>
    <row r="3" spans="2:16" ht="15" thickBot="1" x14ac:dyDescent="0.4"/>
    <row r="4" spans="2:16" x14ac:dyDescent="0.35">
      <c r="B4" s="8" t="s">
        <v>0</v>
      </c>
      <c r="C4" s="9" t="s">
        <v>1</v>
      </c>
      <c r="D4" s="9" t="s">
        <v>2</v>
      </c>
      <c r="E4" s="10" t="s">
        <v>4</v>
      </c>
      <c r="F4" s="11" t="s">
        <v>3</v>
      </c>
      <c r="H4" s="18" t="s">
        <v>6</v>
      </c>
      <c r="J4" s="14" t="s">
        <v>1</v>
      </c>
      <c r="K4" s="15" t="s">
        <v>12</v>
      </c>
      <c r="L4" s="19" t="s">
        <v>13</v>
      </c>
      <c r="M4" s="20" t="s">
        <v>14</v>
      </c>
      <c r="N4" s="21" t="s">
        <v>15</v>
      </c>
      <c r="O4" s="22" t="s">
        <v>16</v>
      </c>
      <c r="P4" s="17" t="s">
        <v>17</v>
      </c>
    </row>
    <row r="5" spans="2:16" x14ac:dyDescent="0.35">
      <c r="B5" s="2">
        <f>2/100</f>
        <v>0.02</v>
      </c>
      <c r="C5" s="4">
        <v>94995.95</v>
      </c>
      <c r="D5" s="4">
        <f>D2*B5</f>
        <v>800</v>
      </c>
      <c r="E5" s="4">
        <f>D5+C5</f>
        <v>95795.95</v>
      </c>
      <c r="F5" s="5">
        <f>E5+D2</f>
        <v>135795.95000000001</v>
      </c>
      <c r="H5" s="12" t="s">
        <v>11</v>
      </c>
      <c r="J5" s="16">
        <f>C5</f>
        <v>94995.95</v>
      </c>
      <c r="K5" s="16">
        <f t="shared" ref="K5:K8" si="0">MAX(J5,($D$2*2/10)-0.05)</f>
        <v>94995.95</v>
      </c>
      <c r="L5" s="23">
        <f>K5+J5</f>
        <v>189991.9</v>
      </c>
      <c r="M5" s="24">
        <f t="shared" ref="M5:M8" si="1">MAX((F5-C5)*0.4-K5*0.4,0)</f>
        <v>0</v>
      </c>
      <c r="N5" s="25">
        <f t="shared" ref="N5:N8" si="2">MAX((F5-C5)*0.4-K5*0.4,0)</f>
        <v>0</v>
      </c>
      <c r="O5" s="26">
        <f t="shared" ref="O5:O8" si="3">MAX((F5-C5)*0.2-K5*0.2,0)</f>
        <v>0</v>
      </c>
      <c r="P5" s="16">
        <f>L5+M5+N5+O5</f>
        <v>189991.9</v>
      </c>
    </row>
    <row r="6" spans="2:16" x14ac:dyDescent="0.35">
      <c r="B6" s="2">
        <f>4/100</f>
        <v>0.04</v>
      </c>
      <c r="C6" s="4">
        <v>9499.9500000000007</v>
      </c>
      <c r="D6" s="4">
        <f>D2*B6</f>
        <v>1600</v>
      </c>
      <c r="E6" s="4">
        <f t="shared" ref="E6:E9" si="4">D6+C6</f>
        <v>11099.95</v>
      </c>
      <c r="F6" s="5">
        <f>E6+D2</f>
        <v>51099.95</v>
      </c>
      <c r="H6" s="12" t="s">
        <v>7</v>
      </c>
      <c r="J6" s="16">
        <f t="shared" ref="J6:J9" si="5">C6</f>
        <v>9499.9500000000007</v>
      </c>
      <c r="K6" s="16">
        <f t="shared" si="0"/>
        <v>9499.9500000000007</v>
      </c>
      <c r="L6" s="23">
        <f t="shared" ref="L6:L9" si="6">K6+J6</f>
        <v>18999.900000000001</v>
      </c>
      <c r="M6" s="24">
        <f t="shared" si="1"/>
        <v>12840.02</v>
      </c>
      <c r="N6" s="25">
        <f t="shared" si="2"/>
        <v>12840.02</v>
      </c>
      <c r="O6" s="26">
        <f t="shared" si="3"/>
        <v>6420.01</v>
      </c>
      <c r="P6" s="16">
        <f t="shared" ref="P6:P9" si="7">L6+M6+N6+O6</f>
        <v>51099.950000000004</v>
      </c>
    </row>
    <row r="7" spans="2:16" x14ac:dyDescent="0.35">
      <c r="B7" s="2">
        <v>0.08</v>
      </c>
      <c r="C7" s="4">
        <v>4499.95</v>
      </c>
      <c r="D7" s="4">
        <f>D2*B7</f>
        <v>3200</v>
      </c>
      <c r="E7" s="4">
        <f t="shared" si="4"/>
        <v>7699.95</v>
      </c>
      <c r="F7" s="5">
        <f>E7+D2</f>
        <v>47699.95</v>
      </c>
      <c r="H7" s="12" t="s">
        <v>8</v>
      </c>
      <c r="J7" s="16">
        <f t="shared" si="5"/>
        <v>4499.95</v>
      </c>
      <c r="K7" s="16">
        <f t="shared" si="0"/>
        <v>7999.95</v>
      </c>
      <c r="L7" s="23">
        <f t="shared" si="6"/>
        <v>12499.9</v>
      </c>
      <c r="M7" s="24">
        <f t="shared" si="1"/>
        <v>14080.02</v>
      </c>
      <c r="N7" s="25">
        <f t="shared" si="2"/>
        <v>14080.02</v>
      </c>
      <c r="O7" s="26">
        <f t="shared" si="3"/>
        <v>7040.01</v>
      </c>
      <c r="P7" s="16">
        <f t="shared" si="7"/>
        <v>47699.950000000004</v>
      </c>
    </row>
    <row r="8" spans="2:16" x14ac:dyDescent="0.35">
      <c r="B8" s="2">
        <v>0.16</v>
      </c>
      <c r="C8" s="4">
        <v>2499.9499999999998</v>
      </c>
      <c r="D8" s="4">
        <f>D2*B8</f>
        <v>6400</v>
      </c>
      <c r="E8" s="4">
        <f t="shared" si="4"/>
        <v>8899.9500000000007</v>
      </c>
      <c r="F8" s="5">
        <f>E8+D2</f>
        <v>48899.95</v>
      </c>
      <c r="H8" s="12" t="s">
        <v>9</v>
      </c>
      <c r="J8" s="16">
        <f t="shared" si="5"/>
        <v>2499.9499999999998</v>
      </c>
      <c r="K8" s="16">
        <f t="shared" si="0"/>
        <v>7999.95</v>
      </c>
      <c r="L8" s="23">
        <f t="shared" si="6"/>
        <v>10499.9</v>
      </c>
      <c r="M8" s="24">
        <f t="shared" si="1"/>
        <v>15360.02</v>
      </c>
      <c r="N8" s="25">
        <f t="shared" si="2"/>
        <v>15360.02</v>
      </c>
      <c r="O8" s="26">
        <f t="shared" si="3"/>
        <v>7680.01</v>
      </c>
      <c r="P8" s="16">
        <f t="shared" si="7"/>
        <v>48899.950000000004</v>
      </c>
    </row>
    <row r="9" spans="2:16" ht="15" thickBot="1" x14ac:dyDescent="0.4">
      <c r="B9" s="3">
        <v>0.32</v>
      </c>
      <c r="C9" s="6">
        <v>449.95</v>
      </c>
      <c r="D9" s="6">
        <f>D2*B9</f>
        <v>12800</v>
      </c>
      <c r="E9" s="6">
        <f t="shared" si="4"/>
        <v>13249.95</v>
      </c>
      <c r="F9" s="7">
        <f>E9+D2</f>
        <v>53249.95</v>
      </c>
      <c r="H9" s="13" t="s">
        <v>10</v>
      </c>
      <c r="J9" s="16">
        <f t="shared" si="5"/>
        <v>449.95</v>
      </c>
      <c r="K9" s="16">
        <f>MAX(J9,($D$2*2/10)-0.05)</f>
        <v>7999.95</v>
      </c>
      <c r="L9" s="23">
        <f t="shared" si="6"/>
        <v>8449.9</v>
      </c>
      <c r="M9" s="24">
        <f>MAX((F9-C9)*0.4-K9*0.4,0)</f>
        <v>17920.02</v>
      </c>
      <c r="N9" s="25">
        <f>MAX((F9-C9)*0.4-K9*0.4,0)</f>
        <v>17920.02</v>
      </c>
      <c r="O9" s="26">
        <f>MAX((F9-C9)*0.2-K9*0.2,0)</f>
        <v>8960.01</v>
      </c>
      <c r="P9" s="16">
        <f t="shared" si="7"/>
        <v>53249.950000000004</v>
      </c>
    </row>
    <row r="10" spans="2:16" ht="15" thickBot="1" x14ac:dyDescent="0.4"/>
    <row r="11" spans="2:16" ht="15" thickBot="1" x14ac:dyDescent="0.4">
      <c r="B11" s="76" t="s">
        <v>5</v>
      </c>
      <c r="C11" s="77"/>
      <c r="D11" s="77"/>
      <c r="E11" s="77"/>
      <c r="F11" s="78"/>
      <c r="J11" s="71" t="s">
        <v>18</v>
      </c>
      <c r="K11" s="71"/>
      <c r="L11" s="71"/>
      <c r="M11" s="71"/>
      <c r="N11" s="71"/>
      <c r="O11" s="71"/>
      <c r="P11" s="71"/>
    </row>
    <row r="12" spans="2:16" x14ac:dyDescent="0.35">
      <c r="J12" s="71" t="s">
        <v>21</v>
      </c>
      <c r="K12" s="71"/>
      <c r="L12" s="71"/>
      <c r="M12" s="71"/>
      <c r="N12" s="71"/>
      <c r="O12" s="71"/>
      <c r="P12" s="71"/>
    </row>
    <row r="13" spans="2:16" x14ac:dyDescent="0.35">
      <c r="J13" s="71" t="s">
        <v>19</v>
      </c>
      <c r="K13" s="71"/>
      <c r="L13" s="71"/>
      <c r="M13" s="71"/>
      <c r="N13" s="71"/>
      <c r="O13" s="71"/>
      <c r="P13" s="71"/>
    </row>
    <row r="14" spans="2:16" x14ac:dyDescent="0.35">
      <c r="J14" s="71" t="s">
        <v>20</v>
      </c>
      <c r="K14" s="71"/>
      <c r="L14" s="71"/>
      <c r="M14" s="71"/>
      <c r="N14" s="71"/>
      <c r="O14" s="71"/>
      <c r="P14" s="71"/>
    </row>
    <row r="15" spans="2:16" ht="15" thickBot="1" x14ac:dyDescent="0.4"/>
    <row r="16" spans="2:16" x14ac:dyDescent="0.35">
      <c r="J16" s="40" t="s">
        <v>26</v>
      </c>
      <c r="K16" s="41"/>
      <c r="L16" s="41"/>
      <c r="M16" s="41"/>
      <c r="N16" s="41"/>
      <c r="O16" s="41"/>
      <c r="P16" s="42"/>
    </row>
    <row r="17" spans="10:16" ht="15" thickBot="1" x14ac:dyDescent="0.4">
      <c r="J17" s="32" t="str">
        <f>_xlfn.CONCAT(INDEX(H5:H9,MATCH(J20,F5:F9,-1))," Package")</f>
        <v>Standard Package</v>
      </c>
      <c r="K17" s="33" t="str">
        <f>_xlfn.CONCAT(J17," provides the least Total Cost, based on your design budget of ",D2," EUR.")</f>
        <v>Standard Package provides the least Total Cost, based on your design budget of 40000 EUR.</v>
      </c>
      <c r="L17" s="34"/>
      <c r="M17" s="34"/>
      <c r="N17" s="34"/>
      <c r="O17" s="34"/>
      <c r="P17" s="35"/>
    </row>
    <row r="18" spans="10:16" ht="15" thickBot="1" x14ac:dyDescent="0.4"/>
    <row r="19" spans="10:16" x14ac:dyDescent="0.35">
      <c r="J19" s="55" t="s">
        <v>22</v>
      </c>
      <c r="K19" s="41"/>
      <c r="L19" s="41"/>
      <c r="M19" s="41"/>
      <c r="N19" s="41"/>
      <c r="O19" s="41"/>
      <c r="P19" s="42"/>
    </row>
    <row r="20" spans="10:16" ht="15" thickBot="1" x14ac:dyDescent="0.4">
      <c r="J20" s="56">
        <f>MIN(F5:F9)</f>
        <v>47699.95</v>
      </c>
      <c r="K20" s="53" t="str">
        <f>_xlfn.CONCAT("That is ",D2," EUR Design Budget plus ",INDEX(D5:D9,MATCH(J20,F5:F9,-1))," EUR in Mediation Fee and ",INDEX(J5:J9,MATCH(J20,F5:F9,-1))," EUR Posting Fee.")</f>
        <v>That is 40000 EUR Design Budget plus 3200 EUR in Mediation Fee and 4499.95 EUR Posting Fee.</v>
      </c>
      <c r="L20" s="52"/>
      <c r="M20" s="57"/>
      <c r="N20" s="52"/>
      <c r="O20" s="52"/>
      <c r="P20" s="54"/>
    </row>
    <row r="21" spans="10:16" ht="15" thickBot="1" x14ac:dyDescent="0.4"/>
    <row r="22" spans="10:16" x14ac:dyDescent="0.35">
      <c r="J22" s="40" t="s">
        <v>23</v>
      </c>
      <c r="K22" s="41"/>
      <c r="L22" s="41"/>
      <c r="M22" s="41" t="s">
        <v>30</v>
      </c>
      <c r="N22" s="41"/>
      <c r="O22" s="41"/>
      <c r="P22" s="42"/>
    </row>
    <row r="23" spans="10:16" x14ac:dyDescent="0.35">
      <c r="J23" s="48" t="s">
        <v>24</v>
      </c>
      <c r="K23" s="36" t="str">
        <f>_xlfn.CONCAT(J20-D2," EUR Mediation Fee and Posting Fee")</f>
        <v>7699.95 EUR Mediation Fee and Posting Fee</v>
      </c>
      <c r="L23" s="37"/>
      <c r="M23" s="38" t="s">
        <v>27</v>
      </c>
      <c r="N23" s="37"/>
      <c r="O23" s="37"/>
      <c r="P23" s="49"/>
    </row>
    <row r="24" spans="10:16" x14ac:dyDescent="0.35">
      <c r="J24" s="48" t="s">
        <v>42</v>
      </c>
      <c r="K24" s="36" t="str">
        <f>_xlfn.CONCAT((D2*0.2)," EUR Project Lead Fee")</f>
        <v>8000 EUR Project Lead Fee</v>
      </c>
      <c r="L24" s="39"/>
      <c r="M24" s="38" t="s">
        <v>28</v>
      </c>
      <c r="N24" s="37"/>
      <c r="O24" s="37"/>
      <c r="P24" s="49"/>
    </row>
    <row r="25" spans="10:16" ht="15" thickBot="1" x14ac:dyDescent="0.4">
      <c r="J25" s="50" t="s">
        <v>40</v>
      </c>
      <c r="K25" s="51" t="str">
        <f>_xlfn.CONCAT((D2*0.8)," EUR Design Fees")</f>
        <v>32000 EUR Design Fees</v>
      </c>
      <c r="L25" s="52"/>
      <c r="M25" s="53" t="s">
        <v>29</v>
      </c>
      <c r="N25" s="52"/>
      <c r="O25" s="52"/>
      <c r="P25" s="54"/>
    </row>
    <row r="26" spans="10:16" ht="15" thickBot="1" x14ac:dyDescent="0.4"/>
    <row r="27" spans="10:16" ht="15.5" x14ac:dyDescent="0.35">
      <c r="J27" s="58" t="s">
        <v>43</v>
      </c>
      <c r="K27" s="41"/>
      <c r="L27" s="41"/>
      <c r="M27" s="41"/>
      <c r="N27" s="41"/>
      <c r="O27" s="41"/>
      <c r="P27" s="42"/>
    </row>
    <row r="28" spans="10:16" x14ac:dyDescent="0.35">
      <c r="J28" s="69" t="s">
        <v>44</v>
      </c>
      <c r="K28" s="70"/>
      <c r="L28" s="27" t="s">
        <v>45</v>
      </c>
      <c r="M28" s="28" t="s">
        <v>40</v>
      </c>
      <c r="N28" s="28" t="s">
        <v>41</v>
      </c>
      <c r="O28" s="28" t="s">
        <v>42</v>
      </c>
      <c r="P28" s="43" t="s">
        <v>24</v>
      </c>
    </row>
    <row r="29" spans="10:16" ht="65" customHeight="1" x14ac:dyDescent="0.35">
      <c r="J29" s="65" t="s">
        <v>31</v>
      </c>
      <c r="K29" s="66"/>
      <c r="L29" s="31" t="str">
        <f>_xlfn.CONCAT((1+5)-MATCH(J20,F5:F9,-1)," Week")</f>
        <v>3 Week</v>
      </c>
      <c r="M29" s="31"/>
      <c r="N29" s="30" t="str">
        <f>_xlfn.CONCAT("Fill Brief, Pay First Payment (",INDEX(L5:L9,MATCH(J20,F5:F9,-1))," EUR), Sign WDC Contract")</f>
        <v>Fill Brief, Pay First Payment (12499.9 EUR), Sign WDC Contract</v>
      </c>
      <c r="O29" s="30" t="s">
        <v>48</v>
      </c>
      <c r="P29" s="44" t="s">
        <v>46</v>
      </c>
    </row>
    <row r="30" spans="10:16" ht="65" customHeight="1" x14ac:dyDescent="0.35">
      <c r="J30" s="65" t="s">
        <v>32</v>
      </c>
      <c r="K30" s="66"/>
      <c r="L30" s="29" t="str">
        <f>_xlfn.CONCAT((1+5)-MATCH(J20,F5:F9,-1)," Week")</f>
        <v>3 Week</v>
      </c>
      <c r="M30" s="30"/>
      <c r="N30" s="30"/>
      <c r="O30" s="30" t="s">
        <v>49</v>
      </c>
      <c r="P30" s="44" t="s">
        <v>47</v>
      </c>
    </row>
    <row r="31" spans="10:16" ht="65" customHeight="1" x14ac:dyDescent="0.35">
      <c r="J31" s="65" t="s">
        <v>33</v>
      </c>
      <c r="K31" s="66"/>
      <c r="L31" s="29" t="str">
        <f>_xlfn.CONCAT((5+5)-MATCH(J20,F5:F9,-1)," Week")</f>
        <v>7 Week</v>
      </c>
      <c r="M31" s="30" t="s">
        <v>50</v>
      </c>
      <c r="N31" s="30" t="str">
        <f>_xlfn.CONCAT("Second Payment (",INDEX(M5:M9,MATCH(J20,F5:F9,-1))," EUR).")</f>
        <v>Second Payment (14080.02 EUR).</v>
      </c>
      <c r="O31" s="30"/>
      <c r="P31" s="44" t="s">
        <v>51</v>
      </c>
    </row>
    <row r="32" spans="10:16" ht="65" customHeight="1" x14ac:dyDescent="0.35">
      <c r="J32" s="65" t="s">
        <v>34</v>
      </c>
      <c r="K32" s="66"/>
      <c r="L32" s="29" t="str">
        <f>_xlfn.CONCAT((2+5)-MATCH(J20,F5:F9,-1)," Week")</f>
        <v>4 Week</v>
      </c>
      <c r="M32" s="30"/>
      <c r="N32" s="30" t="str">
        <f>_xlfn.CONCAT("Third Payment (",INDEX(N5:N9,MATCH(J20,F5:F9,-1))," EUR), Review WDC Proposal Book")</f>
        <v>Third Payment (14080.02 EUR), Review WDC Proposal Book</v>
      </c>
      <c r="O32" s="30" t="s">
        <v>35</v>
      </c>
      <c r="P32" s="44" t="s">
        <v>52</v>
      </c>
    </row>
    <row r="33" spans="10:16" ht="65" customHeight="1" thickBot="1" x14ac:dyDescent="0.4">
      <c r="J33" s="67" t="s">
        <v>36</v>
      </c>
      <c r="K33" s="68"/>
      <c r="L33" s="45" t="str">
        <f>_xlfn.CONCAT((2+5)-MATCH(J20,F5:F9,-1)," Week")</f>
        <v>4 Week</v>
      </c>
      <c r="M33" s="46" t="s">
        <v>37</v>
      </c>
      <c r="N33" s="46" t="str">
        <f>_xlfn.CONCAT("Last Payment (",INDEX(O5:O9,MATCH(J20,F5:F9,-1))," EUR)")</f>
        <v>Last Payment (7040.01 EUR)</v>
      </c>
      <c r="O33" s="46" t="s">
        <v>38</v>
      </c>
      <c r="P33" s="47" t="s">
        <v>39</v>
      </c>
    </row>
    <row r="34" spans="10:16" ht="15" thickBot="1" x14ac:dyDescent="0.4"/>
    <row r="35" spans="10:16" x14ac:dyDescent="0.35">
      <c r="J35" s="40" t="s">
        <v>54</v>
      </c>
      <c r="K35" s="41"/>
      <c r="L35" s="41"/>
      <c r="M35" s="41"/>
      <c r="N35" s="41"/>
      <c r="O35" s="41"/>
      <c r="P35" s="42"/>
    </row>
    <row r="36" spans="10:16" ht="60" customHeight="1" x14ac:dyDescent="0.35">
      <c r="J36" s="59" t="s">
        <v>53</v>
      </c>
      <c r="K36" s="60"/>
      <c r="L36" s="60"/>
      <c r="M36" s="60"/>
      <c r="N36" s="60"/>
      <c r="O36" s="60"/>
      <c r="P36" s="61"/>
    </row>
    <row r="37" spans="10:16" ht="60" customHeight="1" x14ac:dyDescent="0.35">
      <c r="J37" s="59" t="s">
        <v>55</v>
      </c>
      <c r="K37" s="60"/>
      <c r="L37" s="60"/>
      <c r="M37" s="60"/>
      <c r="N37" s="60"/>
      <c r="O37" s="60"/>
      <c r="P37" s="61"/>
    </row>
    <row r="38" spans="10:16" ht="60" customHeight="1" thickBot="1" x14ac:dyDescent="0.4">
      <c r="J38" s="62" t="s">
        <v>56</v>
      </c>
      <c r="K38" s="63"/>
      <c r="L38" s="63"/>
      <c r="M38" s="63"/>
      <c r="N38" s="63"/>
      <c r="O38" s="63"/>
      <c r="P38" s="64"/>
    </row>
  </sheetData>
  <mergeCells count="16">
    <mergeCell ref="J12:P12"/>
    <mergeCell ref="J13:P13"/>
    <mergeCell ref="J14:P14"/>
    <mergeCell ref="D2:F2"/>
    <mergeCell ref="B2:C2"/>
    <mergeCell ref="B11:F11"/>
    <mergeCell ref="J11:P11"/>
    <mergeCell ref="J37:P37"/>
    <mergeCell ref="J38:P38"/>
    <mergeCell ref="J32:K32"/>
    <mergeCell ref="J33:K33"/>
    <mergeCell ref="J28:K28"/>
    <mergeCell ref="J36:P36"/>
    <mergeCell ref="J29:K29"/>
    <mergeCell ref="J30:K30"/>
    <mergeCell ref="J31:K31"/>
  </mergeCells>
  <conditionalFormatting sqref="F5:F9">
    <cfRule type="top10" dxfId="2" priority="2" percent="1" bottom="1" rank="10"/>
    <cfRule type="top10" dxfId="1" priority="3" percent="1" bottom="1" rank="10"/>
  </conditionalFormatting>
  <conditionalFormatting sqref="P5:P9">
    <cfRule type="top10" dxfId="0" priority="1" percent="1" bottom="1" rank="10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WDC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World Design Consortium</dc:creator>
  <cp:lastModifiedBy>Aziato</cp:lastModifiedBy>
  <dcterms:created xsi:type="dcterms:W3CDTF">2018-09-18T01:02:40Z</dcterms:created>
  <dcterms:modified xsi:type="dcterms:W3CDTF">2019-07-14T23:24:07Z</dcterms:modified>
</cp:coreProperties>
</file>